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7250" windowHeight="5235" activeTab="1"/>
  </bookViews>
  <sheets>
    <sheet name="INSTRUÇÕES DE UTILIZAÇÃO" sheetId="4" r:id="rId1"/>
    <sheet name="AR CONDICIONADO" sheetId="1" r:id="rId2"/>
    <sheet name="VENTILAÇÃO" sheetId="2" r:id="rId3"/>
    <sheet name="RESUMO FINAL" sheetId="3" r:id="rId4"/>
  </sheets>
  <definedNames>
    <definedName name="_xlnm.Print_Area" localSheetId="1">'AR CONDICIONADO'!$A$1:$E$26</definedName>
    <definedName name="_xlnm.Print_Area" localSheetId="2">VENTILAÇÃO!$A$1:$F$26</definedName>
  </definedNames>
  <calcPr calcId="125725"/>
</workbook>
</file>

<file path=xl/calcChain.xml><?xml version="1.0" encoding="utf-8"?>
<calcChain xmlns="http://schemas.openxmlformats.org/spreadsheetml/2006/main">
  <c r="B11" i="3"/>
  <c r="B12"/>
  <c r="C19"/>
  <c r="B67"/>
  <c r="E35" i="1"/>
  <c r="E36" s="1"/>
  <c r="E37" s="1"/>
  <c r="E38" s="1"/>
  <c r="E39" s="1"/>
  <c r="E40" s="1"/>
  <c r="E41" s="1"/>
  <c r="E42" s="1"/>
  <c r="E43" s="1"/>
  <c r="F35" i="2"/>
  <c r="F36"/>
  <c r="C65" i="3"/>
  <c r="C59"/>
  <c r="N10" i="1"/>
  <c r="B26" s="1"/>
  <c r="B9" i="3" s="1"/>
  <c r="B22" s="1"/>
  <c r="N11" i="1"/>
  <c r="N12"/>
  <c r="N13"/>
  <c r="P10" i="2"/>
  <c r="P11"/>
  <c r="P12"/>
  <c r="B26" s="1"/>
  <c r="P13"/>
  <c r="N14" i="1"/>
  <c r="N15"/>
  <c r="N16"/>
  <c r="N17"/>
  <c r="N18"/>
  <c r="N19"/>
  <c r="N20"/>
  <c r="N21"/>
  <c r="N22"/>
  <c r="N23"/>
  <c r="N24"/>
  <c r="C54" i="3"/>
  <c r="C55"/>
  <c r="C56"/>
  <c r="C57"/>
  <c r="C58"/>
  <c r="C60"/>
  <c r="C61"/>
  <c r="C62"/>
  <c r="C63"/>
  <c r="C64"/>
  <c r="B7"/>
  <c r="B6"/>
  <c r="B5"/>
  <c r="A19"/>
  <c r="P14" i="2"/>
  <c r="P15"/>
  <c r="P16"/>
  <c r="P17"/>
  <c r="P18"/>
  <c r="P19"/>
  <c r="P20"/>
  <c r="P21"/>
  <c r="P22"/>
  <c r="P23"/>
  <c r="P24"/>
  <c r="B6"/>
  <c r="B7"/>
  <c r="B5"/>
  <c r="N24"/>
  <c r="G24" s="1"/>
  <c r="N10"/>
  <c r="F10"/>
  <c r="N12"/>
  <c r="G12" s="1"/>
  <c r="G10"/>
  <c r="F37"/>
  <c r="F24"/>
  <c r="N22"/>
  <c r="F22" s="1"/>
  <c r="N13"/>
  <c r="N20"/>
  <c r="G20" s="1"/>
  <c r="N16"/>
  <c r="G16" s="1"/>
  <c r="N11"/>
  <c r="F11" s="1"/>
  <c r="N19"/>
  <c r="N17"/>
  <c r="N18"/>
  <c r="F18" s="1"/>
  <c r="N15"/>
  <c r="F15" s="1"/>
  <c r="N23"/>
  <c r="N21"/>
  <c r="F21" s="1"/>
  <c r="N14"/>
  <c r="G14" s="1"/>
  <c r="G22"/>
  <c r="G11"/>
  <c r="G19"/>
  <c r="F19"/>
  <c r="G21"/>
  <c r="G23"/>
  <c r="F23"/>
  <c r="F20"/>
  <c r="G17"/>
  <c r="F17"/>
  <c r="F16"/>
  <c r="G15"/>
  <c r="F13"/>
  <c r="G13"/>
  <c r="M22" i="1" l="1"/>
  <c r="E22" s="1"/>
  <c r="M20"/>
  <c r="E20" s="1"/>
  <c r="M16"/>
  <c r="E16" s="1"/>
  <c r="M24"/>
  <c r="E24" s="1"/>
  <c r="M17"/>
  <c r="E17" s="1"/>
  <c r="M14"/>
  <c r="E14" s="1"/>
  <c r="M11"/>
  <c r="E11" s="1"/>
  <c r="M19"/>
  <c r="E19" s="1"/>
  <c r="M12"/>
  <c r="E12" s="1"/>
  <c r="M13"/>
  <c r="E13" s="1"/>
  <c r="M10"/>
  <c r="E10" s="1"/>
  <c r="M15"/>
  <c r="E15" s="1"/>
  <c r="M18"/>
  <c r="E18" s="1"/>
  <c r="E44"/>
  <c r="E45" s="1"/>
  <c r="E46" s="1"/>
  <c r="E47" s="1"/>
  <c r="E48" s="1"/>
  <c r="E49" s="1"/>
  <c r="E50" s="1"/>
  <c r="E51" s="1"/>
  <c r="E52" s="1"/>
  <c r="M21"/>
  <c r="E21" s="1"/>
  <c r="M23"/>
  <c r="E23" s="1"/>
  <c r="F14" i="2"/>
  <c r="G18"/>
  <c r="F12"/>
  <c r="F26" s="1"/>
  <c r="E26" i="1" l="1"/>
  <c r="B10" i="3" s="1"/>
  <c r="B21" s="1"/>
  <c r="B68" l="1"/>
  <c r="B69" l="1"/>
  <c r="B36"/>
  <c r="B35"/>
  <c r="B23" l="1"/>
</calcChain>
</file>

<file path=xl/comments1.xml><?xml version="1.0" encoding="utf-8"?>
<comments xmlns="http://schemas.openxmlformats.org/spreadsheetml/2006/main">
  <authors>
    <author>Osvaldo F. Aves  Jr.</author>
  </authors>
  <commentList>
    <comment ref="B9" authorId="0">
      <text>
        <r>
          <rPr>
            <sz val="8"/>
            <color indexed="81"/>
            <rFont val="Tahoma"/>
            <family val="2"/>
          </rPr>
          <t>Informe a área real a ser climatizada, por ambiente.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Este campo deve ser preenchido com a quantidade de repetições para o mesmo ambiente (Pavimentos Tipo, etc.)
</t>
        </r>
      </text>
    </comment>
    <comment ref="D9" authorId="0">
      <text>
        <r>
          <rPr>
            <sz val="8"/>
            <color indexed="81"/>
            <rFont val="Tahoma"/>
            <family val="2"/>
          </rPr>
          <t>Selecione nos campos abaixo a aplicação adequada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8"/>
            <color indexed="81"/>
            <rFont val="Tahoma"/>
            <family val="2"/>
          </rPr>
          <t xml:space="preserve">Área corrigida, em função do tipo de aplicação e quantidade de repetições
</t>
        </r>
      </text>
    </comment>
    <comment ref="D11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2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3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4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5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6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7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8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19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20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21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22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23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  <comment ref="D24" authorId="0">
      <text>
        <r>
          <rPr>
            <sz val="8"/>
            <color indexed="81"/>
            <rFont val="Tahoma"/>
            <family val="2"/>
          </rPr>
          <t xml:space="preserve">Digitar a quantidade de repetições para o mesmo ambiente (Pavimentos Tipo, etc.)
</t>
        </r>
      </text>
    </comment>
  </commentList>
</comments>
</file>

<file path=xl/comments2.xml><?xml version="1.0" encoding="utf-8"?>
<comments xmlns="http://schemas.openxmlformats.org/spreadsheetml/2006/main">
  <authors>
    <author>Osvaldo F. Aves  Jr.</author>
  </authors>
  <commentList>
    <comment ref="B9" authorId="0">
      <text>
        <r>
          <rPr>
            <sz val="8"/>
            <color indexed="81"/>
            <rFont val="Tahoma"/>
            <family val="2"/>
          </rPr>
          <t>Informe a área real a ser ventilada, por ambiente.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Este campo deve ser preenchido com a quantidade de repetições para o mesmo ambiente (Pavimentos Tipo, etc.)
</t>
        </r>
      </text>
    </comment>
    <comment ref="D9" authorId="0">
      <text>
        <r>
          <rPr>
            <sz val="8"/>
            <color indexed="81"/>
            <rFont val="Tahoma"/>
            <family val="2"/>
          </rPr>
          <t>Caso a aplicação específica não esteja listada nos campos ao lado, inserir o Fator de Aplicação, para correção da área.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8"/>
            <color indexed="81"/>
            <rFont val="Tahoma"/>
            <family val="2"/>
          </rPr>
          <t>Selecione nos campos abaixo a aplicação adequada. Caso a aplicação específica não esteja listada, preencher o campo "FA", ao lado.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Área corrigida, em função do tipo de aplicação e quantidade de repetições
</t>
        </r>
      </text>
    </comment>
  </commentList>
</comments>
</file>

<file path=xl/comments3.xml><?xml version="1.0" encoding="utf-8"?>
<comments xmlns="http://schemas.openxmlformats.org/spreadsheetml/2006/main">
  <authors>
    <author>Osvaldo Alves</author>
    <author>Osvaldo F. Aves  Jr.</author>
  </authors>
  <commentList>
    <comment ref="A11" authorId="0">
      <text>
        <r>
          <rPr>
            <sz val="9"/>
            <color indexed="81"/>
            <rFont val="Tahoma"/>
            <family val="2"/>
          </rPr>
          <t>Selecionar o tipo de instalação (Expansão Direta, Água Gelada ou VRF) no menu ao lado.</t>
        </r>
      </text>
    </comment>
    <comment ref="B19" authorId="1">
      <text>
        <r>
          <rPr>
            <sz val="8"/>
            <color indexed="81"/>
            <rFont val="Tahoma"/>
            <family val="2"/>
          </rPr>
          <t>Preencher o valor de FD (Fator de Dificuldade) caso o campo acima não apresentar alternativa adequada.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<sst xmlns="http://schemas.openxmlformats.org/spreadsheetml/2006/main" count="108" uniqueCount="82">
  <si>
    <t>Ambiente</t>
  </si>
  <si>
    <t>N° de repetições</t>
  </si>
  <si>
    <t>Aplicação</t>
  </si>
  <si>
    <t>Auditórios, Centro de Convenções</t>
  </si>
  <si>
    <t>Bares, Boates, Discotecas</t>
  </si>
  <si>
    <t>Cinemas e Teatros</t>
  </si>
  <si>
    <t>CPD e Data Center</t>
  </si>
  <si>
    <t>Edifícios de Escritórios</t>
  </si>
  <si>
    <t>Edifícios Residenciais</t>
  </si>
  <si>
    <t>Estúdios de Gravação</t>
  </si>
  <si>
    <t>Hotéis e Motéis (dormitórios, circulações , recepção)</t>
  </si>
  <si>
    <t>Repetidoras e retransmissoras de Rádio e TV</t>
  </si>
  <si>
    <t>Residências e apto. residencial isolado</t>
  </si>
  <si>
    <t>Restaurantes</t>
  </si>
  <si>
    <t>Áreas Limpas c/ classificação (Hospitais e Laboratórios)</t>
  </si>
  <si>
    <t>Shopping Center - Lojas (infra-estrutura)</t>
  </si>
  <si>
    <t>Shopping Center - Lojas âncora, cinemas (previsão de carga)</t>
  </si>
  <si>
    <t>Shopping Center - Mall</t>
  </si>
  <si>
    <t>Shopping Center - complemento de lojas c/ infra-estrutura existente</t>
  </si>
  <si>
    <t>Supermercados, Lojas, Magazines</t>
  </si>
  <si>
    <t>Telecomunicações (equipamentos)</t>
  </si>
  <si>
    <t>Tomografia, Ressonância Magnética, etc.</t>
  </si>
  <si>
    <t>TOTAL</t>
  </si>
  <si>
    <t>Ordem</t>
  </si>
  <si>
    <t>FA</t>
  </si>
  <si>
    <t>ESTIMATIVA DE HONORÁRIOS DE PROJETO</t>
  </si>
  <si>
    <t>CLIENTE :</t>
  </si>
  <si>
    <t>OBRA :</t>
  </si>
  <si>
    <r>
      <t>Área real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</si>
  <si>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Área corrigida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</si>
  <si>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Estacionamentos e Sub-solos (acima de 1000 m2)</t>
  </si>
  <si>
    <t>Sanitários e Vestiários (insuflamento E exaustão)</t>
  </si>
  <si>
    <t>Sanitários e Vestiários (insuflamento OU exaustão)</t>
  </si>
  <si>
    <t>Cozinhas</t>
  </si>
  <si>
    <t>Variável - fornecer o valor de FA</t>
  </si>
  <si>
    <r>
      <t>Área Total Real</t>
    </r>
    <r>
      <rPr>
        <sz val="10"/>
        <rFont val="Arial"/>
      </rPr>
      <t xml:space="preserve"> :</t>
    </r>
  </si>
  <si>
    <r>
      <t xml:space="preserve">Área Total Corrigida </t>
    </r>
    <r>
      <rPr>
        <sz val="10"/>
        <rFont val="Arial"/>
      </rPr>
      <t xml:space="preserve"> :</t>
    </r>
  </si>
  <si>
    <r>
      <t>m</t>
    </r>
    <r>
      <rPr>
        <vertAlign val="superscript"/>
        <sz val="10"/>
        <rFont val="Arial"/>
        <family val="2"/>
      </rPr>
      <t>2</t>
    </r>
  </si>
  <si>
    <t>Custo da TR base :</t>
  </si>
  <si>
    <t>R$/TR</t>
  </si>
  <si>
    <r>
      <t xml:space="preserve">Custo Básico Unitário </t>
    </r>
    <r>
      <rPr>
        <sz val="10"/>
        <rFont val="Arial"/>
      </rPr>
      <t>:</t>
    </r>
  </si>
  <si>
    <r>
      <t>R$/m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</t>
    </r>
  </si>
  <si>
    <t>Instalação nova em edifício novo</t>
  </si>
  <si>
    <t>Instalação nova em edifício existente</t>
  </si>
  <si>
    <t>Retrofit c/ aproveitamento da instalação existente (total ou parcial)</t>
  </si>
  <si>
    <t>Dificuldade específica - fornecer o valor de FD</t>
  </si>
  <si>
    <t>FD</t>
  </si>
  <si>
    <t xml:space="preserve">Fator de Dificuldade </t>
  </si>
  <si>
    <t>Elaboração de planilha quantitativa / orçamento</t>
  </si>
  <si>
    <t>Salário Mínimo :</t>
  </si>
  <si>
    <t>R$</t>
  </si>
  <si>
    <t>%</t>
  </si>
  <si>
    <t>Custo Base da Instalação (SM)</t>
  </si>
  <si>
    <t>Custo da Instalação (SM)</t>
  </si>
  <si>
    <t>% TABELA</t>
  </si>
  <si>
    <t>Área real</t>
  </si>
  <si>
    <t>Observação : Posicione o mouse sobre as células com o canto superior em vermelho, para maiores detalhes de preenchimento.</t>
  </si>
  <si>
    <t>Interpolação</t>
  </si>
  <si>
    <t>Custo do projeto ATÉ 3400 SM</t>
  </si>
  <si>
    <t>Custo do projeto ATÉ 56000 SM</t>
  </si>
  <si>
    <t>Projetos com ceritificação</t>
  </si>
  <si>
    <t>TIPOS DE INSTALAÇÃO</t>
  </si>
  <si>
    <t>ORDEM</t>
  </si>
  <si>
    <t>CUSTO (R$/TR)</t>
  </si>
  <si>
    <t>Expansão Direta (splitão, self-contained)</t>
  </si>
  <si>
    <t>Água Gelada</t>
  </si>
  <si>
    <t>VRF</t>
  </si>
  <si>
    <t>As células a serem preenchidas estão destacadas em amarelo nas planilhas.</t>
  </si>
  <si>
    <t>Custo Base da Instalação para cálculo de honorários:</t>
  </si>
  <si>
    <t xml:space="preserve"> Custo Estimado da Instalação:</t>
  </si>
  <si>
    <t>Custo do Projeto:</t>
  </si>
  <si>
    <t>1) Preencher apenas os campos destacados em amarelo. Os demais campos são de preenchimento automático pela planilha.</t>
  </si>
  <si>
    <t>2) Na guia "Ar Condicionado" inserir os vários ambientes a serem climatizados, com suas respectivas áreas. Em caso de respetições</t>
  </si>
  <si>
    <t>(pavimentos tipo), preencha a área de um ambiente e a quantidade de repetições existentes.</t>
  </si>
  <si>
    <t>3) Na guia "Ar Condicionado" selecionar o tipo de aplicação do ambiente que está sendo planilhado, para o cálculo da área corrigida.</t>
  </si>
  <si>
    <t>4) Na guia "Ventilação" proceda da mesma forma quanto às areas, repetições e tipo de aplicação. Caso a aplicação específica não esteja listada na caixa de seleção,</t>
  </si>
  <si>
    <t>informe manualmente o valor do fator de aplicação (campo "FA").</t>
  </si>
  <si>
    <t>5) Na guia "Resumo Final" selecionar o tipo de sistema a ser projetado (Expansão Direta, Água Gelada ou VRF)</t>
  </si>
  <si>
    <t>6) Na guia "Resumo Final" selecionar o fator de dificuldade (Instalação nova em edifício novo, instalação nova em edifício existente, etc). No caso de fator de dificulade específico</t>
  </si>
  <si>
    <t>e não listado, preencher manualmente (selecionar "Dificuldade Específica" e inserir o valor no campo "FD=").</t>
  </si>
  <si>
    <t>Versão 2013</t>
  </si>
  <si>
    <t>METODOLOGIA DE AVALIAÇÃO DOS HONORÁRIOS DE PROJETO DE HVAC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</si>
</sst>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 applyProtection="1"/>
    <xf numFmtId="10" fontId="0" fillId="0" borderId="0" xfId="0" applyNumberFormat="1" applyProtection="1">
      <protection locked="0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3" fontId="0" fillId="0" borderId="1" xfId="0" applyNumberFormat="1" applyBorder="1" applyProtection="1">
      <protection hidden="1"/>
    </xf>
    <xf numFmtId="3" fontId="0" fillId="0" borderId="0" xfId="0" applyNumberFormat="1" applyProtection="1">
      <protection hidden="1"/>
    </xf>
    <xf numFmtId="0" fontId="8" fillId="0" borderId="0" xfId="0" applyFont="1"/>
    <xf numFmtId="2" fontId="0" fillId="0" borderId="0" xfId="0" applyNumberFormat="1"/>
    <xf numFmtId="2" fontId="0" fillId="0" borderId="0" xfId="0" applyNumberFormat="1" applyProtection="1"/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3</xdr:row>
      <xdr:rowOff>152400</xdr:rowOff>
    </xdr:to>
    <xdr:pic>
      <xdr:nvPicPr>
        <xdr:cNvPr id="5130" name="Picture 55" descr="logo_DN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95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1895475</xdr:colOff>
      <xdr:row>3</xdr:row>
      <xdr:rowOff>114300</xdr:rowOff>
    </xdr:to>
    <xdr:pic>
      <xdr:nvPicPr>
        <xdr:cNvPr id="1113" name="Picture 55" descr="logo_DN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95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1895475</xdr:colOff>
      <xdr:row>3</xdr:row>
      <xdr:rowOff>114300</xdr:rowOff>
    </xdr:to>
    <xdr:pic>
      <xdr:nvPicPr>
        <xdr:cNvPr id="2158" name="Picture 76" descr="logo_DN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95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1895475</xdr:colOff>
      <xdr:row>3</xdr:row>
      <xdr:rowOff>114300</xdr:rowOff>
    </xdr:to>
    <xdr:pic>
      <xdr:nvPicPr>
        <xdr:cNvPr id="3132" name="Picture 24" descr="logo_DN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95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14"/>
  <sheetViews>
    <sheetView showGridLines="0" showRowColHeaders="0" workbookViewId="0">
      <selection activeCell="A18" sqref="A18"/>
    </sheetView>
  </sheetViews>
  <sheetFormatPr defaultRowHeight="12.75"/>
  <sheetData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</sheetData>
  <sheetProtection password="EAE2" sheet="1" objects="1" scenarios="1"/>
  <phoneticPr fontId="1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52"/>
  <sheetViews>
    <sheetView showGridLines="0" showRowColHeaders="0" tabSelected="1" workbookViewId="0">
      <selection activeCell="D5" sqref="D5"/>
    </sheetView>
  </sheetViews>
  <sheetFormatPr defaultRowHeight="12.75"/>
  <cols>
    <col min="1" max="1" width="30.7109375" customWidth="1"/>
    <col min="3" max="3" width="10.42578125" customWidth="1"/>
    <col min="4" max="4" width="52.5703125" customWidth="1"/>
    <col min="11" max="14" width="0" hidden="1" customWidth="1"/>
  </cols>
  <sheetData>
    <row r="2" spans="1:14" ht="15.75">
      <c r="B2" s="1" t="s">
        <v>81</v>
      </c>
    </row>
    <row r="5" spans="1:14">
      <c r="A5" s="3" t="s">
        <v>26</v>
      </c>
      <c r="B5" s="20"/>
    </row>
    <row r="6" spans="1:14">
      <c r="A6" s="3" t="s">
        <v>27</v>
      </c>
      <c r="B6" s="20"/>
    </row>
    <row r="7" spans="1:14">
      <c r="A7" s="3"/>
      <c r="B7" s="10"/>
    </row>
    <row r="9" spans="1:14" ht="38.25" customHeight="1">
      <c r="A9" s="2" t="s">
        <v>0</v>
      </c>
      <c r="B9" s="2" t="s">
        <v>28</v>
      </c>
      <c r="C9" s="2" t="s">
        <v>1</v>
      </c>
      <c r="D9" s="2" t="s">
        <v>2</v>
      </c>
      <c r="E9" s="2" t="s">
        <v>29</v>
      </c>
      <c r="L9" t="s">
        <v>23</v>
      </c>
      <c r="M9" t="s">
        <v>24</v>
      </c>
      <c r="N9" t="s">
        <v>55</v>
      </c>
    </row>
    <row r="10" spans="1:14" ht="15.75" customHeight="1">
      <c r="A10" s="25"/>
      <c r="B10" s="22"/>
      <c r="C10" s="21"/>
      <c r="D10" s="8"/>
      <c r="E10" s="15">
        <f>IF(C10=0,B10*M10,(((C10-1)*0.25*B10)+B10)*M10)</f>
        <v>0</v>
      </c>
      <c r="L10" s="8">
        <v>5</v>
      </c>
      <c r="M10" s="8">
        <f>LOOKUP(L10,$E$34:$F$52)</f>
        <v>1</v>
      </c>
      <c r="N10" s="8">
        <f>IF(C10="",B10,B10*C10)</f>
        <v>0</v>
      </c>
    </row>
    <row r="11" spans="1:14" ht="15.75" customHeight="1">
      <c r="A11" s="26"/>
      <c r="B11" s="24"/>
      <c r="C11" s="21"/>
      <c r="D11" s="9"/>
      <c r="E11" s="15">
        <f t="shared" ref="E11:E24" si="0">IF(C11=0,B11*M11,(((C11-1)*0.25*B11)+B11)*M11)</f>
        <v>0</v>
      </c>
      <c r="L11" s="8">
        <v>5</v>
      </c>
      <c r="M11" s="8">
        <f t="shared" ref="M11:M24" si="1">LOOKUP(L11,$E$34:$F$52)</f>
        <v>1</v>
      </c>
      <c r="N11" s="8">
        <f t="shared" ref="N11:N24" si="2">IF(C11="",B11,B11*C11)</f>
        <v>0</v>
      </c>
    </row>
    <row r="12" spans="1:14" ht="15.75" customHeight="1">
      <c r="A12" s="23"/>
      <c r="B12" s="24"/>
      <c r="C12" s="21"/>
      <c r="D12" s="9"/>
      <c r="E12" s="15">
        <f t="shared" si="0"/>
        <v>0</v>
      </c>
      <c r="L12" s="8">
        <v>5</v>
      </c>
      <c r="M12" s="8">
        <f t="shared" si="1"/>
        <v>1</v>
      </c>
      <c r="N12" s="8">
        <f t="shared" si="2"/>
        <v>0</v>
      </c>
    </row>
    <row r="13" spans="1:14" ht="15.75" customHeight="1">
      <c r="A13" s="23"/>
      <c r="B13" s="24"/>
      <c r="C13" s="21"/>
      <c r="D13" s="9"/>
      <c r="E13" s="15">
        <f t="shared" si="0"/>
        <v>0</v>
      </c>
      <c r="L13" s="8">
        <v>5</v>
      </c>
      <c r="M13" s="8">
        <f t="shared" si="1"/>
        <v>1</v>
      </c>
      <c r="N13" s="8">
        <f t="shared" si="2"/>
        <v>0</v>
      </c>
    </row>
    <row r="14" spans="1:14" ht="15.75" customHeight="1">
      <c r="A14" s="23"/>
      <c r="B14" s="24"/>
      <c r="C14" s="21"/>
      <c r="D14" s="9"/>
      <c r="E14" s="15">
        <f t="shared" si="0"/>
        <v>0</v>
      </c>
      <c r="L14" s="8">
        <v>5</v>
      </c>
      <c r="M14" s="8">
        <f t="shared" si="1"/>
        <v>1</v>
      </c>
      <c r="N14" s="8">
        <f t="shared" si="2"/>
        <v>0</v>
      </c>
    </row>
    <row r="15" spans="1:14" ht="15.75" customHeight="1">
      <c r="A15" s="23"/>
      <c r="B15" s="24"/>
      <c r="C15" s="21"/>
      <c r="D15" s="9"/>
      <c r="E15" s="15">
        <f t="shared" si="0"/>
        <v>0</v>
      </c>
      <c r="L15" s="8">
        <v>5</v>
      </c>
      <c r="M15" s="8">
        <f t="shared" si="1"/>
        <v>1</v>
      </c>
      <c r="N15" s="8">
        <f t="shared" si="2"/>
        <v>0</v>
      </c>
    </row>
    <row r="16" spans="1:14" ht="15.75" customHeight="1">
      <c r="A16" s="23"/>
      <c r="B16" s="24"/>
      <c r="C16" s="21"/>
      <c r="D16" s="9"/>
      <c r="E16" s="15">
        <f t="shared" si="0"/>
        <v>0</v>
      </c>
      <c r="L16" s="8">
        <v>5</v>
      </c>
      <c r="M16" s="8">
        <f t="shared" si="1"/>
        <v>1</v>
      </c>
      <c r="N16" s="8">
        <f t="shared" si="2"/>
        <v>0</v>
      </c>
    </row>
    <row r="17" spans="1:14" ht="15.75" customHeight="1">
      <c r="A17" s="23"/>
      <c r="B17" s="24"/>
      <c r="C17" s="21"/>
      <c r="D17" s="9"/>
      <c r="E17" s="15">
        <f t="shared" si="0"/>
        <v>0</v>
      </c>
      <c r="L17" s="8">
        <v>5</v>
      </c>
      <c r="M17" s="8">
        <f t="shared" si="1"/>
        <v>1</v>
      </c>
      <c r="N17" s="8">
        <f t="shared" si="2"/>
        <v>0</v>
      </c>
    </row>
    <row r="18" spans="1:14" ht="15.75" customHeight="1">
      <c r="A18" s="23"/>
      <c r="B18" s="24"/>
      <c r="C18" s="21"/>
      <c r="D18" s="9"/>
      <c r="E18" s="15">
        <f t="shared" si="0"/>
        <v>0</v>
      </c>
      <c r="L18" s="8">
        <v>5</v>
      </c>
      <c r="M18" s="8">
        <f t="shared" si="1"/>
        <v>1</v>
      </c>
      <c r="N18" s="8">
        <f t="shared" si="2"/>
        <v>0</v>
      </c>
    </row>
    <row r="19" spans="1:14" ht="15.75" customHeight="1">
      <c r="A19" s="23"/>
      <c r="B19" s="24"/>
      <c r="C19" s="21"/>
      <c r="D19" s="9"/>
      <c r="E19" s="15">
        <f t="shared" si="0"/>
        <v>0</v>
      </c>
      <c r="L19" s="8">
        <v>5</v>
      </c>
      <c r="M19" s="8">
        <f t="shared" si="1"/>
        <v>1</v>
      </c>
      <c r="N19" s="8">
        <f t="shared" si="2"/>
        <v>0</v>
      </c>
    </row>
    <row r="20" spans="1:14" ht="15.75" customHeight="1">
      <c r="A20" s="23"/>
      <c r="B20" s="24"/>
      <c r="C20" s="21"/>
      <c r="D20" s="9"/>
      <c r="E20" s="15">
        <f t="shared" si="0"/>
        <v>0</v>
      </c>
      <c r="L20" s="8">
        <v>5</v>
      </c>
      <c r="M20" s="8">
        <f t="shared" si="1"/>
        <v>1</v>
      </c>
      <c r="N20" s="8">
        <f t="shared" si="2"/>
        <v>0</v>
      </c>
    </row>
    <row r="21" spans="1:14" ht="15.75" customHeight="1">
      <c r="A21" s="23"/>
      <c r="B21" s="24"/>
      <c r="C21" s="21"/>
      <c r="D21" s="9"/>
      <c r="E21" s="15">
        <f t="shared" si="0"/>
        <v>0</v>
      </c>
      <c r="L21" s="8">
        <v>5</v>
      </c>
      <c r="M21" s="8">
        <f t="shared" si="1"/>
        <v>1</v>
      </c>
      <c r="N21" s="8">
        <f t="shared" si="2"/>
        <v>0</v>
      </c>
    </row>
    <row r="22" spans="1:14" ht="15.75" customHeight="1">
      <c r="A22" s="23"/>
      <c r="B22" s="24"/>
      <c r="C22" s="21"/>
      <c r="D22" s="9"/>
      <c r="E22" s="15">
        <f t="shared" si="0"/>
        <v>0</v>
      </c>
      <c r="L22" s="8">
        <v>5</v>
      </c>
      <c r="M22" s="8">
        <f t="shared" si="1"/>
        <v>1</v>
      </c>
      <c r="N22" s="8">
        <f t="shared" si="2"/>
        <v>0</v>
      </c>
    </row>
    <row r="23" spans="1:14" ht="15.75" customHeight="1">
      <c r="A23" s="23"/>
      <c r="B23" s="24"/>
      <c r="C23" s="21"/>
      <c r="D23" s="9"/>
      <c r="E23" s="15">
        <f t="shared" si="0"/>
        <v>0</v>
      </c>
      <c r="L23" s="8">
        <v>5</v>
      </c>
      <c r="M23" s="8">
        <f t="shared" si="1"/>
        <v>1</v>
      </c>
      <c r="N23" s="8">
        <f t="shared" si="2"/>
        <v>0</v>
      </c>
    </row>
    <row r="24" spans="1:14" ht="15.75" customHeight="1">
      <c r="A24" s="23"/>
      <c r="B24" s="24"/>
      <c r="C24" s="21"/>
      <c r="D24" s="9"/>
      <c r="E24" s="15">
        <f t="shared" si="0"/>
        <v>0</v>
      </c>
      <c r="L24" s="8">
        <v>5</v>
      </c>
      <c r="M24" s="8">
        <f t="shared" si="1"/>
        <v>1</v>
      </c>
      <c r="N24" s="8">
        <f t="shared" si="2"/>
        <v>0</v>
      </c>
    </row>
    <row r="26" spans="1:14">
      <c r="A26" s="6" t="s">
        <v>22</v>
      </c>
      <c r="B26" s="16">
        <f>ROUND(SUM(N10:N24),0)</f>
        <v>0</v>
      </c>
      <c r="E26" s="16">
        <f>ROUND(SUM(E10:E24),0)</f>
        <v>0</v>
      </c>
    </row>
    <row r="29" spans="1:14">
      <c r="A29" s="6" t="s">
        <v>56</v>
      </c>
    </row>
    <row r="30" spans="1:14">
      <c r="A30" s="6" t="s">
        <v>67</v>
      </c>
    </row>
    <row r="33" spans="4:6" hidden="1">
      <c r="D33" t="s">
        <v>2</v>
      </c>
      <c r="E33" t="s">
        <v>23</v>
      </c>
      <c r="F33" t="s">
        <v>24</v>
      </c>
    </row>
    <row r="34" spans="4:6" hidden="1">
      <c r="D34" t="s">
        <v>3</v>
      </c>
      <c r="E34">
        <v>1</v>
      </c>
      <c r="F34">
        <v>1.5</v>
      </c>
    </row>
    <row r="35" spans="4:6" hidden="1">
      <c r="D35" t="s">
        <v>4</v>
      </c>
      <c r="E35">
        <f>E34+1</f>
        <v>2</v>
      </c>
      <c r="F35">
        <v>2</v>
      </c>
    </row>
    <row r="36" spans="4:6" hidden="1">
      <c r="D36" t="s">
        <v>5</v>
      </c>
      <c r="E36">
        <f t="shared" ref="E36:E52" si="3">E35+1</f>
        <v>3</v>
      </c>
      <c r="F36">
        <v>1.5</v>
      </c>
    </row>
    <row r="37" spans="4:6" hidden="1">
      <c r="D37" t="s">
        <v>6</v>
      </c>
      <c r="E37">
        <f t="shared" si="3"/>
        <v>4</v>
      </c>
      <c r="F37">
        <v>2</v>
      </c>
    </row>
    <row r="38" spans="4:6" hidden="1">
      <c r="D38" t="s">
        <v>7</v>
      </c>
      <c r="E38">
        <f t="shared" si="3"/>
        <v>5</v>
      </c>
      <c r="F38">
        <v>1</v>
      </c>
    </row>
    <row r="39" spans="4:6" hidden="1">
      <c r="D39" t="s">
        <v>8</v>
      </c>
      <c r="E39">
        <f t="shared" si="3"/>
        <v>6</v>
      </c>
      <c r="F39">
        <v>1</v>
      </c>
    </row>
    <row r="40" spans="4:6" hidden="1">
      <c r="D40" t="s">
        <v>9</v>
      </c>
      <c r="E40">
        <f t="shared" si="3"/>
        <v>7</v>
      </c>
      <c r="F40">
        <v>2</v>
      </c>
    </row>
    <row r="41" spans="4:6" hidden="1">
      <c r="D41" t="s">
        <v>10</v>
      </c>
      <c r="E41">
        <f t="shared" si="3"/>
        <v>8</v>
      </c>
      <c r="F41">
        <v>1</v>
      </c>
    </row>
    <row r="42" spans="4:6" hidden="1">
      <c r="D42" t="s">
        <v>11</v>
      </c>
      <c r="E42">
        <f t="shared" si="3"/>
        <v>9</v>
      </c>
      <c r="F42">
        <v>2</v>
      </c>
    </row>
    <row r="43" spans="4:6" hidden="1">
      <c r="D43" t="s">
        <v>12</v>
      </c>
      <c r="E43">
        <f t="shared" si="3"/>
        <v>10</v>
      </c>
      <c r="F43">
        <v>2</v>
      </c>
    </row>
    <row r="44" spans="4:6" hidden="1">
      <c r="D44" t="s">
        <v>13</v>
      </c>
      <c r="E44">
        <f t="shared" si="3"/>
        <v>11</v>
      </c>
      <c r="F44">
        <v>1.5</v>
      </c>
    </row>
    <row r="45" spans="4:6" hidden="1">
      <c r="D45" t="s">
        <v>14</v>
      </c>
      <c r="E45">
        <f t="shared" si="3"/>
        <v>12</v>
      </c>
      <c r="F45">
        <v>3</v>
      </c>
    </row>
    <row r="46" spans="4:6" hidden="1">
      <c r="D46" t="s">
        <v>15</v>
      </c>
      <c r="E46">
        <f t="shared" si="3"/>
        <v>13</v>
      </c>
      <c r="F46">
        <v>0.65</v>
      </c>
    </row>
    <row r="47" spans="4:6" hidden="1">
      <c r="D47" t="s">
        <v>16</v>
      </c>
      <c r="E47">
        <f t="shared" si="3"/>
        <v>14</v>
      </c>
      <c r="F47">
        <v>0.2</v>
      </c>
    </row>
    <row r="48" spans="4:6" hidden="1">
      <c r="D48" t="s">
        <v>17</v>
      </c>
      <c r="E48">
        <f t="shared" si="3"/>
        <v>15</v>
      </c>
      <c r="F48">
        <v>1</v>
      </c>
    </row>
    <row r="49" spans="4:6" hidden="1">
      <c r="D49" t="s">
        <v>18</v>
      </c>
      <c r="E49">
        <f t="shared" si="3"/>
        <v>16</v>
      </c>
      <c r="F49">
        <v>1</v>
      </c>
    </row>
    <row r="50" spans="4:6" hidden="1">
      <c r="D50" t="s">
        <v>19</v>
      </c>
      <c r="E50">
        <f t="shared" si="3"/>
        <v>17</v>
      </c>
      <c r="F50">
        <v>1</v>
      </c>
    </row>
    <row r="51" spans="4:6" hidden="1">
      <c r="D51" t="s">
        <v>20</v>
      </c>
      <c r="E51">
        <f t="shared" si="3"/>
        <v>18</v>
      </c>
      <c r="F51">
        <v>2</v>
      </c>
    </row>
    <row r="52" spans="4:6" hidden="1">
      <c r="D52" t="s">
        <v>21</v>
      </c>
      <c r="E52">
        <f t="shared" si="3"/>
        <v>19</v>
      </c>
      <c r="F52">
        <v>2</v>
      </c>
    </row>
  </sheetData>
  <sheetProtection password="EAE2" sheet="1"/>
  <phoneticPr fontId="7" type="noConversion"/>
  <printOptions horizontalCentered="1"/>
  <pageMargins left="0.78740157499999996" right="0.78740157499999996" top="0.984251969" bottom="0.984251969" header="0.49212598499999999" footer="0.49212598499999999"/>
  <pageSetup paperSize="9" orientation="landscape" horizontalDpi="300" r:id="rId1"/>
  <headerFooter alignWithMargins="0">
    <oddHeader>&amp;C&amp;"Arial,Negrito Itálico"&amp;12&amp;A</oddHeader>
    <oddFooter>&amp;L1/3&amp;R&amp;F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P38"/>
  <sheetViews>
    <sheetView showGridLines="0" showRowColHeaders="0" workbookViewId="0">
      <selection activeCell="F11" sqref="F11"/>
    </sheetView>
  </sheetViews>
  <sheetFormatPr defaultRowHeight="12.75"/>
  <cols>
    <col min="1" max="1" width="30.7109375" customWidth="1"/>
    <col min="3" max="3" width="10.42578125" customWidth="1"/>
    <col min="4" max="4" width="8" customWidth="1"/>
    <col min="5" max="5" width="52.5703125" customWidth="1"/>
    <col min="13" max="16" width="0" hidden="1" customWidth="1"/>
  </cols>
  <sheetData>
    <row r="2" spans="1:16" ht="15.75">
      <c r="C2" s="1" t="s">
        <v>25</v>
      </c>
      <c r="D2" s="1"/>
    </row>
    <row r="5" spans="1:16">
      <c r="A5" s="3" t="s">
        <v>26</v>
      </c>
      <c r="B5" s="12" t="str">
        <f>IF('AR CONDICIONADO'!B5="","",'AR CONDICIONADO'!B5)</f>
        <v/>
      </c>
    </row>
    <row r="6" spans="1:16">
      <c r="A6" s="3" t="s">
        <v>27</v>
      </c>
      <c r="B6" s="12" t="str">
        <f>IF('AR CONDICIONADO'!B6="","",'AR CONDICIONADO'!B6)</f>
        <v/>
      </c>
    </row>
    <row r="7" spans="1:16">
      <c r="A7" s="3"/>
      <c r="B7" t="str">
        <f>IF('AR CONDICIONADO'!B7="","",'AR CONDICIONADO'!B7)</f>
        <v/>
      </c>
    </row>
    <row r="9" spans="1:16" ht="38.25" customHeight="1">
      <c r="A9" s="2" t="s">
        <v>0</v>
      </c>
      <c r="B9" s="2" t="s">
        <v>28</v>
      </c>
      <c r="C9" s="2" t="s">
        <v>1</v>
      </c>
      <c r="D9" s="4" t="s">
        <v>24</v>
      </c>
      <c r="E9" s="2" t="s">
        <v>2</v>
      </c>
      <c r="F9" s="2" t="s">
        <v>29</v>
      </c>
      <c r="M9" t="s">
        <v>23</v>
      </c>
      <c r="N9" t="s">
        <v>24</v>
      </c>
      <c r="P9" t="s">
        <v>55</v>
      </c>
    </row>
    <row r="10" spans="1:16" ht="15.75" customHeight="1">
      <c r="A10" s="25"/>
      <c r="B10" s="22"/>
      <c r="C10" s="21"/>
      <c r="D10" s="23"/>
      <c r="E10" s="8"/>
      <c r="F10" s="15">
        <f>IF(C10=0,B10*N10,(((C10-1)*0.25*B10)+B10)*N10)</f>
        <v>0</v>
      </c>
      <c r="G10" t="str">
        <f>IF(N10="ERRO","ÁREA INFERIOR A 1000 m2","")</f>
        <v/>
      </c>
      <c r="M10" s="8">
        <v>5</v>
      </c>
      <c r="N10" s="8">
        <f>IF(M10=5,D10,IF(AND(M10=1, B10&lt;1000),"ERRO",LOOKUP(M10,$F$34:$G$52)))</f>
        <v>0</v>
      </c>
      <c r="O10" s="8">
        <v>0</v>
      </c>
      <c r="P10" s="8">
        <f>IF(C10="",B10,B10*C10)</f>
        <v>0</v>
      </c>
    </row>
    <row r="11" spans="1:16" ht="15.75" customHeight="1">
      <c r="A11" s="23"/>
      <c r="B11" s="24"/>
      <c r="C11" s="23"/>
      <c r="D11" s="23"/>
      <c r="E11" s="8"/>
      <c r="F11" s="15">
        <f t="shared" ref="F11:F24" si="0">IF(C11=0,B11*N11,(((C11-1)*0.25*B11)+B11)*N11)</f>
        <v>0</v>
      </c>
      <c r="G11" t="str">
        <f t="shared" ref="G11:G24" si="1">IF(N11="ERRO","ÁREA INFERIOR A 1000 m2","")</f>
        <v/>
      </c>
      <c r="M11" s="8">
        <v>3</v>
      </c>
      <c r="N11" s="8">
        <f t="shared" ref="N11:N24" si="2">IF(M11=5,D11,IF(AND(M11=1, B11&lt;1000),"ERRO",LOOKUP(M11,$F$34:$G$52)))</f>
        <v>0.45</v>
      </c>
      <c r="O11" s="8"/>
      <c r="P11" s="8">
        <f t="shared" ref="P11:P24" si="3">IF(C11="",B11,B11*C11)</f>
        <v>0</v>
      </c>
    </row>
    <row r="12" spans="1:16" ht="15.75" customHeight="1">
      <c r="A12" s="23"/>
      <c r="B12" s="24"/>
      <c r="C12" s="23"/>
      <c r="D12" s="23"/>
      <c r="E12" s="8"/>
      <c r="F12" s="15">
        <f t="shared" si="0"/>
        <v>0</v>
      </c>
      <c r="G12" t="str">
        <f t="shared" si="1"/>
        <v/>
      </c>
      <c r="M12" s="8">
        <v>2</v>
      </c>
      <c r="N12" s="8">
        <f t="shared" si="2"/>
        <v>0.7</v>
      </c>
      <c r="O12" s="8"/>
      <c r="P12" s="8">
        <f t="shared" si="3"/>
        <v>0</v>
      </c>
    </row>
    <row r="13" spans="1:16" ht="15.75" customHeight="1">
      <c r="A13" s="23"/>
      <c r="B13" s="24"/>
      <c r="C13" s="23"/>
      <c r="D13" s="23"/>
      <c r="E13" s="8"/>
      <c r="F13" s="15">
        <f t="shared" si="0"/>
        <v>0</v>
      </c>
      <c r="G13" t="str">
        <f t="shared" si="1"/>
        <v/>
      </c>
      <c r="M13" s="8">
        <v>4</v>
      </c>
      <c r="N13" s="8">
        <f t="shared" si="2"/>
        <v>2</v>
      </c>
      <c r="O13" s="8"/>
      <c r="P13" s="8">
        <f t="shared" si="3"/>
        <v>0</v>
      </c>
    </row>
    <row r="14" spans="1:16" ht="15.75" customHeight="1">
      <c r="A14" s="23"/>
      <c r="B14" s="24"/>
      <c r="C14" s="23"/>
      <c r="D14" s="23"/>
      <c r="E14" s="8"/>
      <c r="F14" s="15">
        <f t="shared" si="0"/>
        <v>0</v>
      </c>
      <c r="G14" t="str">
        <f t="shared" si="1"/>
        <v/>
      </c>
      <c r="M14" s="8">
        <v>3</v>
      </c>
      <c r="N14" s="8">
        <f t="shared" si="2"/>
        <v>0.45</v>
      </c>
      <c r="O14" s="8"/>
      <c r="P14" s="8">
        <f t="shared" si="3"/>
        <v>0</v>
      </c>
    </row>
    <row r="15" spans="1:16" ht="15.75" customHeight="1">
      <c r="A15" s="23"/>
      <c r="B15" s="24"/>
      <c r="C15" s="23"/>
      <c r="D15" s="23"/>
      <c r="E15" s="8"/>
      <c r="F15" s="15">
        <f t="shared" si="0"/>
        <v>0</v>
      </c>
      <c r="G15" t="str">
        <f t="shared" si="1"/>
        <v/>
      </c>
      <c r="M15" s="8">
        <v>3</v>
      </c>
      <c r="N15" s="8">
        <f t="shared" si="2"/>
        <v>0.45</v>
      </c>
      <c r="O15" s="8"/>
      <c r="P15" s="8">
        <f t="shared" si="3"/>
        <v>0</v>
      </c>
    </row>
    <row r="16" spans="1:16" ht="15.75" customHeight="1">
      <c r="A16" s="23"/>
      <c r="B16" s="24"/>
      <c r="C16" s="23"/>
      <c r="D16" s="23"/>
      <c r="E16" s="8"/>
      <c r="F16" s="15">
        <f t="shared" si="0"/>
        <v>0</v>
      </c>
      <c r="G16" t="str">
        <f t="shared" si="1"/>
        <v/>
      </c>
      <c r="M16" s="8">
        <v>3</v>
      </c>
      <c r="N16" s="8">
        <f t="shared" si="2"/>
        <v>0.45</v>
      </c>
      <c r="O16" s="8"/>
      <c r="P16" s="8">
        <f t="shared" si="3"/>
        <v>0</v>
      </c>
    </row>
    <row r="17" spans="1:16" ht="15.75" customHeight="1">
      <c r="A17" s="23"/>
      <c r="B17" s="24"/>
      <c r="C17" s="23"/>
      <c r="D17" s="23"/>
      <c r="E17" s="8"/>
      <c r="F17" s="15">
        <f t="shared" si="0"/>
        <v>0</v>
      </c>
      <c r="G17" t="str">
        <f t="shared" si="1"/>
        <v/>
      </c>
      <c r="M17" s="8">
        <v>3</v>
      </c>
      <c r="N17" s="8">
        <f t="shared" si="2"/>
        <v>0.45</v>
      </c>
      <c r="O17" s="8"/>
      <c r="P17" s="8">
        <f t="shared" si="3"/>
        <v>0</v>
      </c>
    </row>
    <row r="18" spans="1:16" ht="15.75" customHeight="1">
      <c r="A18" s="23"/>
      <c r="B18" s="24"/>
      <c r="C18" s="23"/>
      <c r="D18" s="23"/>
      <c r="E18" s="8"/>
      <c r="F18" s="15">
        <f t="shared" si="0"/>
        <v>0</v>
      </c>
      <c r="G18" t="str">
        <f t="shared" si="1"/>
        <v/>
      </c>
      <c r="M18" s="8">
        <v>3</v>
      </c>
      <c r="N18" s="8">
        <f t="shared" si="2"/>
        <v>0.45</v>
      </c>
      <c r="O18" s="8"/>
      <c r="P18" s="8">
        <f t="shared" si="3"/>
        <v>0</v>
      </c>
    </row>
    <row r="19" spans="1:16" ht="15.75" customHeight="1">
      <c r="A19" s="23"/>
      <c r="B19" s="24"/>
      <c r="C19" s="23"/>
      <c r="D19" s="23"/>
      <c r="E19" s="8"/>
      <c r="F19" s="15">
        <f t="shared" si="0"/>
        <v>0</v>
      </c>
      <c r="G19" t="str">
        <f t="shared" si="1"/>
        <v/>
      </c>
      <c r="M19" s="8">
        <v>3</v>
      </c>
      <c r="N19" s="8">
        <f t="shared" si="2"/>
        <v>0.45</v>
      </c>
      <c r="O19" s="8"/>
      <c r="P19" s="8">
        <f t="shared" si="3"/>
        <v>0</v>
      </c>
    </row>
    <row r="20" spans="1:16" ht="15.75" customHeight="1">
      <c r="A20" s="23"/>
      <c r="B20" s="24"/>
      <c r="C20" s="23"/>
      <c r="D20" s="23"/>
      <c r="E20" s="8"/>
      <c r="F20" s="15">
        <f t="shared" si="0"/>
        <v>0</v>
      </c>
      <c r="G20" t="str">
        <f t="shared" si="1"/>
        <v/>
      </c>
      <c r="M20" s="8">
        <v>3</v>
      </c>
      <c r="N20" s="8">
        <f t="shared" si="2"/>
        <v>0.45</v>
      </c>
      <c r="O20" s="8"/>
      <c r="P20" s="8">
        <f t="shared" si="3"/>
        <v>0</v>
      </c>
    </row>
    <row r="21" spans="1:16" ht="15.75" customHeight="1">
      <c r="A21" s="23"/>
      <c r="B21" s="24"/>
      <c r="C21" s="23"/>
      <c r="D21" s="23"/>
      <c r="E21" s="8"/>
      <c r="F21" s="15">
        <f t="shared" si="0"/>
        <v>0</v>
      </c>
      <c r="G21" t="str">
        <f t="shared" si="1"/>
        <v/>
      </c>
      <c r="M21" s="8">
        <v>3</v>
      </c>
      <c r="N21" s="8">
        <f t="shared" si="2"/>
        <v>0.45</v>
      </c>
      <c r="O21" s="8"/>
      <c r="P21" s="8">
        <f t="shared" si="3"/>
        <v>0</v>
      </c>
    </row>
    <row r="22" spans="1:16" ht="15.75" customHeight="1">
      <c r="A22" s="23"/>
      <c r="B22" s="24"/>
      <c r="C22" s="23"/>
      <c r="D22" s="23"/>
      <c r="E22" s="8"/>
      <c r="F22" s="15">
        <f t="shared" si="0"/>
        <v>0</v>
      </c>
      <c r="G22" t="str">
        <f t="shared" si="1"/>
        <v/>
      </c>
      <c r="M22" s="8">
        <v>3</v>
      </c>
      <c r="N22" s="8">
        <f t="shared" si="2"/>
        <v>0.45</v>
      </c>
      <c r="O22" s="8"/>
      <c r="P22" s="8">
        <f t="shared" si="3"/>
        <v>0</v>
      </c>
    </row>
    <row r="23" spans="1:16" ht="15.75" customHeight="1">
      <c r="A23" s="23"/>
      <c r="B23" s="24"/>
      <c r="C23" s="23"/>
      <c r="D23" s="23"/>
      <c r="E23" s="8"/>
      <c r="F23" s="15">
        <f t="shared" si="0"/>
        <v>0</v>
      </c>
      <c r="G23" t="str">
        <f t="shared" si="1"/>
        <v/>
      </c>
      <c r="M23" s="8">
        <v>3</v>
      </c>
      <c r="N23" s="8">
        <f t="shared" si="2"/>
        <v>0.45</v>
      </c>
      <c r="O23" s="8"/>
      <c r="P23" s="8">
        <f t="shared" si="3"/>
        <v>0</v>
      </c>
    </row>
    <row r="24" spans="1:16" ht="15.75" customHeight="1">
      <c r="A24" s="23"/>
      <c r="B24" s="24"/>
      <c r="C24" s="23"/>
      <c r="D24" s="23"/>
      <c r="E24" s="8"/>
      <c r="F24" s="15">
        <f t="shared" si="0"/>
        <v>0</v>
      </c>
      <c r="G24" t="str">
        <f t="shared" si="1"/>
        <v/>
      </c>
      <c r="M24" s="8">
        <v>2</v>
      </c>
      <c r="N24" s="8">
        <f t="shared" si="2"/>
        <v>0.7</v>
      </c>
      <c r="O24" s="8"/>
      <c r="P24" s="8">
        <f t="shared" si="3"/>
        <v>0</v>
      </c>
    </row>
    <row r="26" spans="1:16">
      <c r="A26" s="6" t="s">
        <v>22</v>
      </c>
      <c r="B26" s="16">
        <f>ROUND(SUM(P10:P24),0)</f>
        <v>0</v>
      </c>
      <c r="F26" s="16">
        <f>ROUND(SUM(F10:F24),0)</f>
        <v>0</v>
      </c>
    </row>
    <row r="31" spans="1:16" ht="12" customHeight="1"/>
    <row r="33" spans="5:7" hidden="1">
      <c r="E33" t="s">
        <v>2</v>
      </c>
      <c r="F33" t="s">
        <v>23</v>
      </c>
      <c r="G33" t="s">
        <v>24</v>
      </c>
    </row>
    <row r="34" spans="5:7" hidden="1">
      <c r="E34" t="s">
        <v>30</v>
      </c>
      <c r="F34">
        <v>1</v>
      </c>
      <c r="G34">
        <v>0.2</v>
      </c>
    </row>
    <row r="35" spans="5:7" hidden="1">
      <c r="E35" t="s">
        <v>31</v>
      </c>
      <c r="F35">
        <f>F34+1</f>
        <v>2</v>
      </c>
      <c r="G35">
        <v>0.7</v>
      </c>
    </row>
    <row r="36" spans="5:7" hidden="1">
      <c r="E36" t="s">
        <v>32</v>
      </c>
      <c r="F36">
        <f>F35+1</f>
        <v>3</v>
      </c>
      <c r="G36">
        <v>0.45</v>
      </c>
    </row>
    <row r="37" spans="5:7" hidden="1">
      <c r="E37" t="s">
        <v>33</v>
      </c>
      <c r="F37">
        <f>F36+1</f>
        <v>4</v>
      </c>
      <c r="G37">
        <v>2</v>
      </c>
    </row>
    <row r="38" spans="5:7" hidden="1">
      <c r="E38" t="s">
        <v>34</v>
      </c>
      <c r="F38">
        <v>5</v>
      </c>
    </row>
  </sheetData>
  <sheetProtection password="EAE2" sheet="1"/>
  <phoneticPr fontId="7" type="noConversion"/>
  <printOptions horizontalCentered="1"/>
  <pageMargins left="0.78740157499999996" right="0.78740157499999996" top="0.984251969" bottom="0.984251969" header="0.49212598499999999" footer="0.49212598499999999"/>
  <pageSetup paperSize="9" orientation="landscape" horizontalDpi="300" r:id="rId1"/>
  <headerFooter alignWithMargins="0">
    <oddHeader>&amp;C&amp;"Arial,Negrito Itálico"&amp;12&amp;A</oddHeader>
    <oddFooter>&amp;L2/3&amp;R&amp;F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74"/>
  <sheetViews>
    <sheetView showGridLines="0" showRowColHeaders="0" zoomScaleNormal="100" workbookViewId="0">
      <selection activeCell="B13" sqref="B13"/>
    </sheetView>
  </sheetViews>
  <sheetFormatPr defaultRowHeight="12.75"/>
  <cols>
    <col min="1" max="1" width="45.5703125" customWidth="1"/>
    <col min="2" max="2" width="14" customWidth="1"/>
    <col min="3" max="3" width="10.42578125" customWidth="1"/>
    <col min="4" max="4" width="8" customWidth="1"/>
    <col min="5" max="5" width="52.5703125" customWidth="1"/>
    <col min="6" max="9" width="9.140625" hidden="1" customWidth="1"/>
  </cols>
  <sheetData>
    <row r="2" spans="1:5" ht="15.75">
      <c r="C2" s="29" t="s">
        <v>25</v>
      </c>
      <c r="D2" s="29"/>
      <c r="E2" s="29"/>
    </row>
    <row r="3" spans="1:5">
      <c r="C3" s="28" t="s">
        <v>80</v>
      </c>
      <c r="D3" s="28"/>
      <c r="E3" s="28"/>
    </row>
    <row r="5" spans="1:5">
      <c r="A5" s="3" t="s">
        <v>26</v>
      </c>
      <c r="B5" s="12" t="str">
        <f>IF('AR CONDICIONADO'!B5="","",'AR CONDICIONADO'!B5)</f>
        <v/>
      </c>
    </row>
    <row r="6" spans="1:5">
      <c r="A6" s="3" t="s">
        <v>27</v>
      </c>
      <c r="B6" s="12" t="str">
        <f>IF('AR CONDICIONADO'!B6="","",'AR CONDICIONADO'!B6)</f>
        <v/>
      </c>
    </row>
    <row r="7" spans="1:5">
      <c r="A7" s="3"/>
      <c r="B7" t="str">
        <f>IF('AR CONDICIONADO'!B7="","",'AR CONDICIONADO'!B7)</f>
        <v/>
      </c>
    </row>
    <row r="9" spans="1:5" ht="14.25">
      <c r="A9" s="3" t="s">
        <v>35</v>
      </c>
      <c r="B9" s="12">
        <f>'AR CONDICIONADO'!B26+VENTILAÇÃO!B26</f>
        <v>0</v>
      </c>
      <c r="C9" t="s">
        <v>37</v>
      </c>
    </row>
    <row r="10" spans="1:5" ht="14.25">
      <c r="A10" s="3" t="s">
        <v>36</v>
      </c>
      <c r="B10" s="12">
        <f>IF(('AR CONDICIONADO'!E26+VENTILAÇÃO!F26)&lt;350, 350, 'AR CONDICIONADO'!E26+VENTILAÇÃO!F26)</f>
        <v>350</v>
      </c>
      <c r="C10" t="s">
        <v>37</v>
      </c>
    </row>
    <row r="11" spans="1:5">
      <c r="A11" s="3" t="s">
        <v>38</v>
      </c>
      <c r="B11" s="14">
        <f>LOOKUP(I71,$C$72:$D$74)</f>
        <v>8925</v>
      </c>
      <c r="C11" t="s">
        <v>39</v>
      </c>
    </row>
    <row r="12" spans="1:5" ht="14.25">
      <c r="A12" s="3" t="s">
        <v>40</v>
      </c>
      <c r="B12" s="13">
        <f>IF(I71=1,B11/(20/1.2),B11/20)</f>
        <v>446.25</v>
      </c>
      <c r="C12" t="s">
        <v>41</v>
      </c>
      <c r="E12" s="8"/>
    </row>
    <row r="13" spans="1:5">
      <c r="A13" s="3" t="s">
        <v>49</v>
      </c>
      <c r="B13" s="19">
        <v>724</v>
      </c>
      <c r="C13" t="s">
        <v>50</v>
      </c>
    </row>
    <row r="15" spans="1:5">
      <c r="A15" t="s">
        <v>47</v>
      </c>
    </row>
    <row r="17" spans="1:9" ht="18" customHeight="1">
      <c r="A17" s="8"/>
      <c r="B17" s="8"/>
      <c r="C17" s="8"/>
      <c r="I17" s="8">
        <v>1</v>
      </c>
    </row>
    <row r="19" spans="1:9">
      <c r="A19" s="3" t="str">
        <f>IF(I17=5,"FD =","")</f>
        <v/>
      </c>
      <c r="B19" s="7"/>
      <c r="C19" s="12" t="str">
        <f>IF(I17=1,"FD=1,0",IF(I17=2,"FD=1,15",IF(I17=3,"FD=1,3",IF(I17=4,"FD=1,10",IF(I17=6,"FD=1,5",IF(I17=5,"INFORMAR O VALOR DE FD"))))))</f>
        <v>FD=1,0</v>
      </c>
    </row>
    <row r="21" spans="1:9">
      <c r="A21" s="27" t="s">
        <v>68</v>
      </c>
      <c r="B21" s="14">
        <f>B12*B10</f>
        <v>156187.5</v>
      </c>
      <c r="C21" t="s">
        <v>50</v>
      </c>
    </row>
    <row r="22" spans="1:9">
      <c r="A22" s="27" t="s">
        <v>69</v>
      </c>
      <c r="B22" s="14">
        <f>B12*B9</f>
        <v>0</v>
      </c>
      <c r="C22" t="s">
        <v>50</v>
      </c>
    </row>
    <row r="23" spans="1:9">
      <c r="A23" s="27" t="s">
        <v>70</v>
      </c>
      <c r="B23" s="14">
        <f>ROUND(IF(B21=0,0,IF(B21*B69*B67&lt;5272,5272,MAX(B35,B36))),0)</f>
        <v>8121</v>
      </c>
    </row>
    <row r="24" spans="1:9" ht="15.75" hidden="1" customHeight="1">
      <c r="A24" s="5"/>
      <c r="B24" s="5"/>
      <c r="C24" s="5"/>
      <c r="D24" s="5"/>
      <c r="E24" s="5"/>
      <c r="F24" s="5"/>
    </row>
    <row r="25" spans="1:9" hidden="1"/>
    <row r="26" spans="1:9" hidden="1"/>
    <row r="27" spans="1:9" hidden="1"/>
    <row r="28" spans="1:9" hidden="1"/>
    <row r="29" spans="1:9" hidden="1"/>
    <row r="30" spans="1:9" hidden="1"/>
    <row r="31" spans="1:9" hidden="1"/>
    <row r="32" spans="1:9" hidden="1"/>
    <row r="33" spans="1:4" hidden="1"/>
    <row r="34" spans="1:4" hidden="1"/>
    <row r="35" spans="1:4" hidden="1">
      <c r="A35" t="s">
        <v>58</v>
      </c>
      <c r="B35" s="13">
        <f>ROUND(IF($B$68&lt;=100,$B$21*0.0544,IF($B$68&lt;=250,$B$21*$B$67*(-0.0021*$B$68+5.6533)/100,IF($B$68&lt;=475,$B$21*$B$67*(-0.0014*$B$68+5.4756)/100,IF($B$68&lt;=750,$B$21*$B$67*(-0.0012*$B$68+5.3527)/100,IF($B$68&lt;=1250,$B$21*$B$67*(-0.0006*$B$68+4.96)/100,IF($B$68&lt;=1900,$B$21*$B$67*(-0.0005*$B$68+4.7754)/100,IF($B$68&lt;=3400,$B$21*$B$67*(-0.0002*$B$68+4.2453)/100))))))),0)</f>
        <v>8121</v>
      </c>
    </row>
    <row r="36" spans="1:4" hidden="1">
      <c r="A36" t="s">
        <v>59</v>
      </c>
      <c r="B36" s="13">
        <f>ROUND(IF($B$68&lt;=3400,0,IF($B$68&lt;=5000,$B$21*$B$67*(-0.0001*$B$68+3.86)/100,IF($B$68&lt;=7000,$B$21*$B$67*(-8*10^-5*$B$68+3.76)/100,IF($B$68&lt;=14000,$B$21*$B$67*(-9*10^-5*$B$68+3.84)/100,IF($B$68&lt;=28000,$B$21*$B$67*(-5*10^-5*$B$68+3.2)/100,IF($B$68&lt;=56000,$B$21*$B$67*(-1*10^-5*$B$68+2.24)/100,$B$21*$B$67*0.016)))))),0)</f>
        <v>0</v>
      </c>
    </row>
    <row r="37" spans="1:4" hidden="1"/>
    <row r="38" spans="1:4" hidden="1"/>
    <row r="39" spans="1:4" hidden="1"/>
    <row r="40" spans="1:4" hidden="1"/>
    <row r="41" spans="1:4" hidden="1"/>
    <row r="42" spans="1:4" hidden="1"/>
    <row r="43" spans="1:4" hidden="1"/>
    <row r="44" spans="1:4" hidden="1"/>
    <row r="45" spans="1:4" hidden="1">
      <c r="C45" t="s">
        <v>23</v>
      </c>
      <c r="D45" t="s">
        <v>46</v>
      </c>
    </row>
    <row r="46" spans="1:4" hidden="1">
      <c r="A46" t="s">
        <v>42</v>
      </c>
      <c r="C46" s="8">
        <v>1</v>
      </c>
      <c r="D46" s="8">
        <v>1</v>
      </c>
    </row>
    <row r="47" spans="1:4" hidden="1">
      <c r="A47" t="s">
        <v>43</v>
      </c>
      <c r="C47" s="8">
        <v>2</v>
      </c>
      <c r="D47" s="8">
        <v>1.1499999999999999</v>
      </c>
    </row>
    <row r="48" spans="1:4" hidden="1">
      <c r="A48" t="s">
        <v>44</v>
      </c>
      <c r="C48" s="8">
        <v>3</v>
      </c>
      <c r="D48" s="8">
        <v>1.3</v>
      </c>
    </row>
    <row r="49" spans="1:4" hidden="1">
      <c r="A49" t="s">
        <v>48</v>
      </c>
      <c r="C49" s="8">
        <v>4</v>
      </c>
      <c r="D49" s="8">
        <v>1.1000000000000001</v>
      </c>
    </row>
    <row r="50" spans="1:4" hidden="1">
      <c r="A50" t="s">
        <v>45</v>
      </c>
      <c r="C50" s="8">
        <v>5</v>
      </c>
      <c r="D50" s="8"/>
    </row>
    <row r="51" spans="1:4" hidden="1">
      <c r="A51" s="17" t="s">
        <v>60</v>
      </c>
      <c r="C51" s="8">
        <v>6</v>
      </c>
      <c r="D51" s="8">
        <v>1.5</v>
      </c>
    </row>
    <row r="52" spans="1:4" hidden="1"/>
    <row r="53" spans="1:4" hidden="1">
      <c r="A53" t="s">
        <v>52</v>
      </c>
      <c r="B53" t="s">
        <v>51</v>
      </c>
      <c r="C53" t="s">
        <v>57</v>
      </c>
    </row>
    <row r="54" spans="1:4" hidden="1">
      <c r="A54" s="8">
        <v>100</v>
      </c>
      <c r="B54" s="11">
        <v>5.4399999999999997E-2</v>
      </c>
      <c r="C54" s="11">
        <f>(B54+B55)/2</f>
        <v>5.28E-2</v>
      </c>
    </row>
    <row r="55" spans="1:4" hidden="1">
      <c r="A55" s="8">
        <v>250</v>
      </c>
      <c r="B55" s="11">
        <v>5.1200000000000002E-2</v>
      </c>
      <c r="C55" s="11">
        <f t="shared" ref="C55:C64" si="0">(B55+B56)/2</f>
        <v>4.9600000000000005E-2</v>
      </c>
    </row>
    <row r="56" spans="1:4" hidden="1">
      <c r="A56" s="8">
        <v>475</v>
      </c>
      <c r="B56" s="11">
        <v>4.8000000000000001E-2</v>
      </c>
      <c r="C56" s="11">
        <f t="shared" si="0"/>
        <v>4.6399999999999997E-2</v>
      </c>
    </row>
    <row r="57" spans="1:4" hidden="1">
      <c r="A57" s="8">
        <v>750</v>
      </c>
      <c r="B57" s="11">
        <v>4.48E-2</v>
      </c>
      <c r="C57" s="11">
        <f t="shared" si="0"/>
        <v>4.3200000000000002E-2</v>
      </c>
    </row>
    <row r="58" spans="1:4" hidden="1">
      <c r="A58" s="8">
        <v>1250</v>
      </c>
      <c r="B58" s="11">
        <v>4.1599999999999998E-2</v>
      </c>
      <c r="C58" s="11">
        <f t="shared" si="0"/>
        <v>3.9999999999999994E-2</v>
      </c>
    </row>
    <row r="59" spans="1:4" hidden="1">
      <c r="A59" s="8">
        <v>1900</v>
      </c>
      <c r="B59" s="11">
        <v>3.8399999999999997E-2</v>
      </c>
      <c r="C59" s="11">
        <f t="shared" si="0"/>
        <v>3.6799999999999999E-2</v>
      </c>
    </row>
    <row r="60" spans="1:4" hidden="1">
      <c r="A60" s="8">
        <v>3400</v>
      </c>
      <c r="B60" s="11">
        <v>3.5200000000000002E-2</v>
      </c>
      <c r="C60" s="11">
        <f t="shared" si="0"/>
        <v>3.44E-2</v>
      </c>
    </row>
    <row r="61" spans="1:4" hidden="1">
      <c r="A61" s="8">
        <v>5000</v>
      </c>
      <c r="B61" s="11">
        <v>3.3599999999999998E-2</v>
      </c>
      <c r="C61" s="11">
        <f t="shared" si="0"/>
        <v>3.2799999999999996E-2</v>
      </c>
    </row>
    <row r="62" spans="1:4" hidden="1">
      <c r="A62" s="8">
        <v>7000</v>
      </c>
      <c r="B62" s="11">
        <v>3.2000000000000001E-2</v>
      </c>
      <c r="C62" s="11">
        <f t="shared" si="0"/>
        <v>2.8799999999999999E-2</v>
      </c>
    </row>
    <row r="63" spans="1:4" hidden="1">
      <c r="A63" s="8">
        <v>14000</v>
      </c>
      <c r="B63" s="11">
        <v>2.5600000000000001E-2</v>
      </c>
      <c r="C63" s="11">
        <f t="shared" si="0"/>
        <v>2.24E-2</v>
      </c>
    </row>
    <row r="64" spans="1:4" hidden="1">
      <c r="A64" s="8">
        <v>28000</v>
      </c>
      <c r="B64" s="11">
        <v>1.9199999999999998E-2</v>
      </c>
      <c r="C64" s="11">
        <f t="shared" si="0"/>
        <v>1.7599999999999998E-2</v>
      </c>
    </row>
    <row r="65" spans="1:9" hidden="1">
      <c r="A65" s="8">
        <v>56000</v>
      </c>
      <c r="B65" s="11">
        <v>1.6E-2</v>
      </c>
      <c r="C65" s="11">
        <f>B65</f>
        <v>1.6E-2</v>
      </c>
    </row>
    <row r="66" spans="1:9" hidden="1"/>
    <row r="67" spans="1:9" hidden="1">
      <c r="A67" t="s">
        <v>46</v>
      </c>
      <c r="B67" s="8">
        <f>IF(I17=5,B19,LOOKUP(I17,$C$46:$D$51))</f>
        <v>1</v>
      </c>
    </row>
    <row r="68" spans="1:9" hidden="1">
      <c r="A68" t="s">
        <v>53</v>
      </c>
      <c r="B68" s="8">
        <f>ROUND(B21/B13,0)</f>
        <v>216</v>
      </c>
    </row>
    <row r="69" spans="1:9" hidden="1">
      <c r="A69" t="s">
        <v>54</v>
      </c>
      <c r="B69" s="8">
        <f>IF(B68&lt;=100,B54,LOOKUP(B68,$A$54:$A$65,$C$54:$C$65))</f>
        <v>5.28E-2</v>
      </c>
    </row>
    <row r="70" spans="1:9" hidden="1"/>
    <row r="71" spans="1:9" hidden="1">
      <c r="A71" s="17" t="s">
        <v>61</v>
      </c>
      <c r="C71" s="17" t="s">
        <v>62</v>
      </c>
      <c r="D71" s="17" t="s">
        <v>63</v>
      </c>
      <c r="I71" s="8">
        <v>3</v>
      </c>
    </row>
    <row r="72" spans="1:9" hidden="1">
      <c r="A72" s="17" t="s">
        <v>64</v>
      </c>
      <c r="C72">
        <v>1</v>
      </c>
      <c r="D72" s="18">
        <v>4725</v>
      </c>
    </row>
    <row r="73" spans="1:9" hidden="1">
      <c r="A73" s="17" t="s">
        <v>65</v>
      </c>
      <c r="C73">
        <v>2</v>
      </c>
      <c r="D73" s="18">
        <v>7875</v>
      </c>
    </row>
    <row r="74" spans="1:9" hidden="1">
      <c r="A74" s="17" t="s">
        <v>66</v>
      </c>
      <c r="C74">
        <v>3</v>
      </c>
      <c r="D74" s="18">
        <v>8925</v>
      </c>
    </row>
  </sheetData>
  <sheetProtection password="EAE2" sheet="1" objects="1" scenarios="1"/>
  <mergeCells count="2">
    <mergeCell ref="C3:E3"/>
    <mergeCell ref="C2:E2"/>
  </mergeCells>
  <phoneticPr fontId="7" type="noConversion"/>
  <pageMargins left="0.78740157499999996" right="0.78740157499999996" top="0.984251969" bottom="0.984251969" header="0.49212598499999999" footer="0.49212598499999999"/>
  <pageSetup paperSize="9" scale="74" orientation="portrait" horizontalDpi="3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INSTRUÇÕES DE UTILIZAÇÃO</vt:lpstr>
      <vt:lpstr>AR CONDICIONADO</vt:lpstr>
      <vt:lpstr>VENTILAÇÃO</vt:lpstr>
      <vt:lpstr>RESUMO FINAL</vt:lpstr>
      <vt:lpstr>'AR CONDICIONADO'!Area_de_impressao</vt:lpstr>
      <vt:lpstr>VENTILAÇÃO!Area_de_impressao</vt:lpstr>
    </vt:vector>
  </TitlesOfParts>
  <Company>masterplan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Francisco Alves Jr.</dc:creator>
  <cp:lastModifiedBy>Luciana.Patella</cp:lastModifiedBy>
  <cp:lastPrinted>2012-06-20T01:53:07Z</cp:lastPrinted>
  <dcterms:created xsi:type="dcterms:W3CDTF">2005-08-15T16:33:44Z</dcterms:created>
  <dcterms:modified xsi:type="dcterms:W3CDTF">2014-04-30T14:57:32Z</dcterms:modified>
</cp:coreProperties>
</file>